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YKEY/"/>
    </mc:Choice>
  </mc:AlternateContent>
  <xr:revisionPtr revIDLastSave="0" documentId="8_{9EBA1A75-6D94-A840-A97B-CB22A82B9F92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Sheet1" sheetId="1" r:id="rId1"/>
  </sheets>
  <definedNames>
    <definedName name="_xlnm.Print_Area" localSheetId="0">Sheet1!$A$1:$L$92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1" l="1"/>
  <c r="K71" i="1" s="1"/>
  <c r="K35" i="1" l="1"/>
  <c r="K81" i="1"/>
  <c r="K87" i="1" s="1"/>
  <c r="K91" i="1" s="1"/>
  <c r="K36" i="1"/>
  <c r="K32" i="1"/>
  <c r="K21" i="1"/>
  <c r="K23" i="1" s="1"/>
  <c r="K59" i="1" l="1"/>
  <c r="K64" i="1" s="1"/>
  <c r="K66" i="1"/>
  <c r="J36" i="1" l="1"/>
  <c r="J32" i="1" l="1"/>
  <c r="G64" i="1"/>
  <c r="E64" i="1"/>
  <c r="H59" i="1"/>
  <c r="H64" i="1" s="1"/>
  <c r="J35" i="1" l="1"/>
  <c r="J81" i="1"/>
  <c r="J87" i="1" s="1"/>
  <c r="J91" i="1" s="1"/>
  <c r="J21" i="1"/>
  <c r="J59" i="1" l="1"/>
  <c r="J64" i="1" s="1"/>
  <c r="F57" i="1"/>
  <c r="F64" i="1" s="1"/>
  <c r="F23" i="1"/>
  <c r="F66" i="1" l="1"/>
  <c r="J23" i="1"/>
  <c r="J66" i="1" l="1"/>
  <c r="I27" i="1"/>
  <c r="I59" i="1" s="1"/>
  <c r="I64" i="1" s="1"/>
  <c r="I87" i="1" l="1"/>
  <c r="I23" i="1"/>
  <c r="E23" i="1"/>
  <c r="D28" i="1"/>
  <c r="D64" i="1" s="1"/>
  <c r="D8" i="1"/>
  <c r="D23" i="1"/>
  <c r="G23" i="1"/>
  <c r="G66" i="1" s="1"/>
  <c r="H23" i="1"/>
  <c r="D66" i="1" l="1"/>
  <c r="E66" i="1"/>
  <c r="H66" i="1"/>
  <c r="I66" i="1"/>
</calcChain>
</file>

<file path=xl/sharedStrings.xml><?xml version="1.0" encoding="utf-8"?>
<sst xmlns="http://schemas.openxmlformats.org/spreadsheetml/2006/main" count="91" uniqueCount="90">
  <si>
    <t>Bibliothèque publique de Casselman</t>
  </si>
  <si>
    <t>Budget 2020</t>
  </si>
  <si>
    <t>REVENUS</t>
  </si>
  <si>
    <t>Frais d’utilisation</t>
  </si>
  <si>
    <t>Levée de fonds (vente de livres)</t>
  </si>
  <si>
    <t>Fax</t>
  </si>
  <si>
    <t>Internet</t>
  </si>
  <si>
    <t>User fees</t>
  </si>
  <si>
    <t>Frais de membres</t>
  </si>
  <si>
    <t>Dons</t>
  </si>
  <si>
    <t>Amendes</t>
  </si>
  <si>
    <t>Photocopies et imprimante</t>
  </si>
  <si>
    <t>Carte de membre perdues</t>
  </si>
  <si>
    <t>Livres perdus - remboursement</t>
  </si>
  <si>
    <t>Service des bibliothèques Ont. Sud</t>
  </si>
  <si>
    <t>-Subvention provinciale régulière</t>
  </si>
  <si>
    <t>-Subvention provinciale spéciale</t>
  </si>
  <si>
    <t>Conseil scolaire de l’Est Ontario</t>
  </si>
  <si>
    <t>DÉPENSES D’EXPLOITATION</t>
  </si>
  <si>
    <t>Salaires</t>
  </si>
  <si>
    <t>Bénéfices</t>
  </si>
  <si>
    <t>Frais comptables - vérificateurs</t>
  </si>
  <si>
    <t>Frais légaux</t>
  </si>
  <si>
    <t>Publicité</t>
  </si>
  <si>
    <t>Activités</t>
  </si>
  <si>
    <t>Licences de livres numérique</t>
  </si>
  <si>
    <t>Assurances = contenus</t>
  </si>
  <si>
    <t>Intérêts et frais bancaires</t>
  </si>
  <si>
    <t>Fournitures de bureau</t>
  </si>
  <si>
    <t>Loyer (remboursement de prêt)</t>
  </si>
  <si>
    <t>Entretien de bureau et Hydro</t>
  </si>
  <si>
    <t>Téléphone</t>
  </si>
  <si>
    <t>Logiciel informatique</t>
  </si>
  <si>
    <t>Technicien informatique</t>
  </si>
  <si>
    <t>Films</t>
  </si>
  <si>
    <t>Périodiques</t>
  </si>
  <si>
    <t>Souscription de membres</t>
  </si>
  <si>
    <t>Achats de livres</t>
  </si>
  <si>
    <t>Équipement (meubles)</t>
  </si>
  <si>
    <t>Formation</t>
  </si>
  <si>
    <t>Voyages et conventions</t>
  </si>
  <si>
    <t>Site web</t>
  </si>
  <si>
    <t>Budget 2019</t>
  </si>
  <si>
    <t>Budget 2021</t>
  </si>
  <si>
    <t>Réel 2018</t>
  </si>
  <si>
    <t>Réel 2019</t>
  </si>
  <si>
    <t>TOTAL REVENUS</t>
  </si>
  <si>
    <t>NET</t>
  </si>
  <si>
    <t>DÉPENSES CAPITAL:</t>
  </si>
  <si>
    <t>TOTAL DÉPENSES CAPITAL</t>
  </si>
  <si>
    <t>RÉSERVES</t>
  </si>
  <si>
    <t>BUDGET BALANCÉ</t>
  </si>
  <si>
    <t>DOIT ARRIVÉ A ZÉRO</t>
  </si>
  <si>
    <t>Revenus d'intérêt</t>
  </si>
  <si>
    <t>Divers (Frais de transport)</t>
  </si>
  <si>
    <t xml:space="preserve"> COMPTE GL</t>
  </si>
  <si>
    <t>COMPTE GL</t>
  </si>
  <si>
    <t>Equipement sante securite</t>
  </si>
  <si>
    <t>Amortissement - Equipement</t>
  </si>
  <si>
    <t>Amortissement - Amelioration Locative</t>
  </si>
  <si>
    <t>Amortissement - Systeme informatique</t>
  </si>
  <si>
    <t>Entretien et réparation Konika photocopieur</t>
  </si>
  <si>
    <t>Entretien et réparation biblio de rue</t>
  </si>
  <si>
    <t>Team Building / Hospitalité</t>
  </si>
  <si>
    <t>Logiciel de catalogage</t>
  </si>
  <si>
    <t>Divers   (Plan Strategique)</t>
  </si>
  <si>
    <t>Site Web a refaire pour rencontrer la loi sur l'accessibilité</t>
  </si>
  <si>
    <t>Budget 2022</t>
  </si>
  <si>
    <t>Réel 2020</t>
  </si>
  <si>
    <t>Internet/Facebook</t>
  </si>
  <si>
    <t>Equipement informatique</t>
  </si>
  <si>
    <t>Cinq stations d'écoute Balados ou autres</t>
  </si>
  <si>
    <t>Deux tables interractives + 1 table conference interractive</t>
  </si>
  <si>
    <t>Lunettes virtuelles</t>
  </si>
  <si>
    <t>Jeux de sociétés (joujoutek)</t>
  </si>
  <si>
    <t>25 ordinateurs pour recherche/groupe d'école</t>
  </si>
  <si>
    <t>Espace créatif a développer + (Maker space)</t>
  </si>
  <si>
    <t>Programmation électronique/ Bee Bot, Ozobot…</t>
  </si>
  <si>
    <t>Tableau électronique afficheur</t>
  </si>
  <si>
    <t>Total Dépenses operationel (ci-dessus)</t>
  </si>
  <si>
    <t>Total Dépenses capital (ci-dessous)</t>
  </si>
  <si>
    <t xml:space="preserve">TOTAL DÉPENSES              </t>
  </si>
  <si>
    <t>Solde en caisse 31 decembre 2021</t>
  </si>
  <si>
    <t>Contribution Municipal</t>
  </si>
  <si>
    <t>Budget 2022 SUITE A L'ADOPTION DU BUDGET DU CONSEIL MUNICIPAL</t>
  </si>
  <si>
    <t>SUITE A L'ADOPTION DU BUDGET DU CONSEIL MUNICIPAL AUCUNE DÉPENSE CAPITALE N’AURA LIEU EN 2022 MIS À PART CELLES DÉJÀ COMMENCÉES</t>
  </si>
  <si>
    <t>Optimiste $1000, Kawabunga $1000, Comptoir Deguire $500</t>
  </si>
  <si>
    <t>Encaisse 3 fonds de réserves $39,477 + $35,000 + $100,010</t>
  </si>
  <si>
    <t>Dépenses pour Pavillon et Muraille</t>
  </si>
  <si>
    <t>Manque a gagner.  Emprunt ou encaisse investissements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</si>
</sst>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right" vertical="center" wrapText="1"/>
    </xf>
    <xf numFmtId="165" fontId="0" fillId="0" borderId="4" xfId="1" applyNumberFormat="1" applyFont="1" applyBorder="1" applyAlignment="1">
      <alignment horizontal="right" vertical="center" wrapText="1"/>
    </xf>
    <xf numFmtId="165" fontId="2" fillId="0" borderId="4" xfId="1" applyNumberFormat="1" applyFont="1" applyBorder="1" applyAlignment="1">
      <alignment horizontal="right" vertical="center" wrapText="1"/>
    </xf>
    <xf numFmtId="165" fontId="0" fillId="0" borderId="4" xfId="1" applyNumberFormat="1" applyFont="1" applyBorder="1" applyAlignment="1">
      <alignment horizontal="center" vertical="center" wrapText="1"/>
    </xf>
    <xf numFmtId="165" fontId="0" fillId="0" borderId="0" xfId="1" applyNumberFormat="1" applyFont="1"/>
    <xf numFmtId="0" fontId="2" fillId="0" borderId="1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165" fontId="0" fillId="0" borderId="0" xfId="1" applyNumberFormat="1" applyFont="1" applyBorder="1" applyAlignment="1">
      <alignment horizontal="right" vertical="center" wrapText="1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5" fontId="0" fillId="3" borderId="1" xfId="1" applyNumberFormat="1" applyFont="1" applyFill="1" applyBorder="1" applyAlignment="1">
      <alignment horizontal="right" vertical="center" wrapText="1"/>
    </xf>
    <xf numFmtId="165" fontId="0" fillId="3" borderId="2" xfId="1" applyNumberFormat="1" applyFont="1" applyFill="1" applyBorder="1" applyAlignment="1">
      <alignment horizontal="right" vertical="center" wrapText="1"/>
    </xf>
    <xf numFmtId="165" fontId="0" fillId="0" borderId="4" xfId="1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5" fontId="0" fillId="4" borderId="2" xfId="1" applyNumberFormat="1" applyFont="1" applyFill="1" applyBorder="1" applyAlignment="1">
      <alignment horizontal="right" vertical="center" wrapText="1"/>
    </xf>
    <xf numFmtId="165" fontId="0" fillId="0" borderId="6" xfId="1" applyNumberFormat="1" applyFont="1" applyBorder="1" applyAlignment="1">
      <alignment horizontal="right" vertical="center" wrapText="1"/>
    </xf>
    <xf numFmtId="165" fontId="0" fillId="0" borderId="7" xfId="1" applyNumberFormat="1" applyFont="1" applyBorder="1" applyAlignment="1">
      <alignment horizontal="right" vertical="center" wrapText="1"/>
    </xf>
    <xf numFmtId="0" fontId="0" fillId="0" borderId="5" xfId="0" applyBorder="1"/>
    <xf numFmtId="0" fontId="5" fillId="4" borderId="0" xfId="0" applyFont="1" applyFill="1"/>
    <xf numFmtId="165" fontId="0" fillId="0" borderId="1" xfId="0" applyNumberFormat="1" applyFill="1" applyBorder="1"/>
    <xf numFmtId="165" fontId="8" fillId="0" borderId="1" xfId="1" applyNumberFormat="1" applyFont="1" applyFill="1" applyBorder="1" applyAlignment="1">
      <alignment vertical="center" wrapText="1"/>
    </xf>
    <xf numFmtId="165" fontId="0" fillId="2" borderId="6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0" fillId="0" borderId="6" xfId="1" applyNumberFormat="1" applyFont="1" applyFill="1" applyBorder="1" applyAlignment="1">
      <alignment horizontal="right" vertical="center" wrapText="1"/>
    </xf>
    <xf numFmtId="165" fontId="0" fillId="2" borderId="4" xfId="1" applyNumberFormat="1" applyFont="1" applyFill="1" applyBorder="1" applyAlignment="1">
      <alignment horizontal="right" vertical="center" wrapText="1"/>
    </xf>
    <xf numFmtId="165" fontId="0" fillId="0" borderId="0" xfId="1" applyNumberFormat="1" applyFont="1" applyBorder="1"/>
    <xf numFmtId="0" fontId="5" fillId="0" borderId="0" xfId="0" applyFont="1" applyFill="1"/>
    <xf numFmtId="165" fontId="0" fillId="0" borderId="1" xfId="0" applyNumberFormat="1" applyBorder="1" applyAlignment="1">
      <alignment wrapText="1"/>
    </xf>
    <xf numFmtId="165" fontId="2" fillId="0" borderId="7" xfId="1" applyNumberFormat="1" applyFont="1" applyBorder="1" applyAlignment="1">
      <alignment horizontal="right" vertical="center" wrapText="1"/>
    </xf>
    <xf numFmtId="165" fontId="8" fillId="0" borderId="9" xfId="1" applyNumberFormat="1" applyFont="1" applyFill="1" applyBorder="1" applyAlignment="1">
      <alignment vertical="center" wrapText="1"/>
    </xf>
    <xf numFmtId="165" fontId="0" fillId="0" borderId="9" xfId="0" applyNumberFormat="1" applyFill="1" applyBorder="1"/>
    <xf numFmtId="165" fontId="0" fillId="2" borderId="7" xfId="1" applyNumberFormat="1" applyFont="1" applyFill="1" applyBorder="1" applyAlignment="1">
      <alignment horizontal="right" vertical="center" wrapText="1"/>
    </xf>
    <xf numFmtId="165" fontId="0" fillId="0" borderId="7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10" fontId="0" fillId="0" borderId="0" xfId="0" applyNumberFormat="1" applyBorder="1"/>
    <xf numFmtId="165" fontId="0" fillId="0" borderId="0" xfId="1" applyNumberFormat="1" applyFont="1" applyFill="1" applyBorder="1" applyAlignment="1">
      <alignment horizontal="right" vertical="center" wrapText="1"/>
    </xf>
    <xf numFmtId="165" fontId="0" fillId="0" borderId="0" xfId="0" applyNumberFormat="1" applyBorder="1"/>
    <xf numFmtId="165" fontId="0" fillId="0" borderId="0" xfId="1" applyNumberFormat="1" applyFont="1" applyBorder="1" applyAlignment="1">
      <alignment horizontal="left" vertical="center" wrapText="1"/>
    </xf>
    <xf numFmtId="165" fontId="9" fillId="0" borderId="0" xfId="1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42" fontId="0" fillId="0" borderId="1" xfId="1" applyNumberFormat="1" applyFont="1" applyBorder="1"/>
    <xf numFmtId="166" fontId="0" fillId="4" borderId="2" xfId="1" applyNumberFormat="1" applyFont="1" applyFill="1" applyBorder="1" applyAlignment="1">
      <alignment horizontal="right" vertical="center" wrapText="1"/>
    </xf>
    <xf numFmtId="166" fontId="0" fillId="0" borderId="8" xfId="0" applyNumberFormat="1" applyBorder="1"/>
    <xf numFmtId="166" fontId="0" fillId="0" borderId="3" xfId="1" applyNumberFormat="1" applyFont="1" applyBorder="1"/>
    <xf numFmtId="166" fontId="0" fillId="0" borderId="1" xfId="1" applyNumberFormat="1" applyFont="1" applyBorder="1"/>
    <xf numFmtId="0" fontId="7" fillId="0" borderId="0" xfId="0" applyFont="1" applyBorder="1" applyAlignment="1">
      <alignment horizontal="center" wrapText="1"/>
    </xf>
    <xf numFmtId="165" fontId="10" fillId="0" borderId="0" xfId="1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A92"/>
  <sheetViews>
    <sheetView tabSelected="1" topLeftCell="A64" zoomScaleNormal="100" workbookViewId="0">
      <selection activeCell="I69" sqref="I69"/>
    </sheetView>
  </sheetViews>
  <sheetFormatPr baseColWidth="10" defaultColWidth="9.1640625" defaultRowHeight="15" x14ac:dyDescent="0.2"/>
  <cols>
    <col min="2" max="2" width="44.6640625" customWidth="1"/>
    <col min="3" max="3" width="19.5" customWidth="1"/>
    <col min="4" max="4" width="10.6640625" hidden="1" customWidth="1"/>
    <col min="5" max="6" width="10.6640625" customWidth="1"/>
    <col min="7" max="7" width="10.83203125" customWidth="1"/>
    <col min="8" max="8" width="10.6640625" customWidth="1"/>
    <col min="9" max="9" width="13.5" customWidth="1"/>
    <col min="10" max="11" width="17.5" customWidth="1"/>
    <col min="12" max="12" width="16.6640625" customWidth="1"/>
    <col min="14" max="14" width="11" customWidth="1"/>
  </cols>
  <sheetData>
    <row r="3" spans="2:12" ht="19" x14ac:dyDescent="0.2">
      <c r="B3" s="1" t="s">
        <v>0</v>
      </c>
      <c r="C3" s="1"/>
    </row>
    <row r="4" spans="2:12" ht="64" x14ac:dyDescent="0.2">
      <c r="D4" s="6" t="s">
        <v>44</v>
      </c>
      <c r="E4" s="6" t="s">
        <v>45</v>
      </c>
      <c r="F4" s="6" t="s">
        <v>68</v>
      </c>
      <c r="G4" s="6" t="s">
        <v>42</v>
      </c>
      <c r="H4" s="6" t="s">
        <v>1</v>
      </c>
      <c r="I4" s="6" t="s">
        <v>43</v>
      </c>
      <c r="J4" s="6" t="s">
        <v>67</v>
      </c>
      <c r="K4" s="6" t="s">
        <v>84</v>
      </c>
    </row>
    <row r="5" spans="2:12" ht="16" thickBot="1" x14ac:dyDescent="0.25">
      <c r="B5" s="2" t="s">
        <v>2</v>
      </c>
      <c r="C5" s="22" t="s">
        <v>55</v>
      </c>
    </row>
    <row r="6" spans="2:12" ht="17" thickBot="1" x14ac:dyDescent="0.25">
      <c r="B6" s="3" t="s">
        <v>3</v>
      </c>
      <c r="C6" s="23">
        <v>4020</v>
      </c>
      <c r="D6" s="8">
        <v>1</v>
      </c>
      <c r="E6" s="8">
        <v>16</v>
      </c>
      <c r="F6" s="8"/>
      <c r="G6" s="7"/>
      <c r="H6" s="8"/>
      <c r="I6" s="8"/>
      <c r="J6" s="8"/>
      <c r="K6" s="8"/>
    </row>
    <row r="7" spans="2:12" ht="17" thickBot="1" x14ac:dyDescent="0.25">
      <c r="B7" s="4" t="s">
        <v>4</v>
      </c>
      <c r="C7" s="24">
        <v>4021</v>
      </c>
      <c r="D7" s="9"/>
      <c r="E7" s="9">
        <v>901.25</v>
      </c>
      <c r="F7" s="9">
        <v>312</v>
      </c>
      <c r="G7" s="9">
        <v>1600</v>
      </c>
      <c r="H7" s="9">
        <v>600</v>
      </c>
      <c r="I7" s="9">
        <v>600</v>
      </c>
      <c r="J7" s="9">
        <v>600</v>
      </c>
      <c r="K7" s="9">
        <v>600</v>
      </c>
    </row>
    <row r="8" spans="2:12" ht="17" thickBot="1" x14ac:dyDescent="0.25">
      <c r="B8" s="4" t="s">
        <v>83</v>
      </c>
      <c r="C8" s="24">
        <v>4027</v>
      </c>
      <c r="D8" s="9">
        <f>91666.51+81364.49</f>
        <v>173031</v>
      </c>
      <c r="E8" s="9">
        <v>172779</v>
      </c>
      <c r="F8" s="9">
        <v>208900</v>
      </c>
      <c r="G8" s="9">
        <v>216202</v>
      </c>
      <c r="H8" s="9">
        <v>208900.29</v>
      </c>
      <c r="I8" s="9">
        <v>190000</v>
      </c>
      <c r="J8" s="9">
        <v>190800</v>
      </c>
      <c r="K8" s="41">
        <v>8000</v>
      </c>
    </row>
    <row r="9" spans="2:12" ht="17" thickBot="1" x14ac:dyDescent="0.25">
      <c r="B9" s="4" t="s">
        <v>5</v>
      </c>
      <c r="C9" s="24">
        <v>4040</v>
      </c>
      <c r="D9" s="9">
        <v>200</v>
      </c>
      <c r="E9" s="9">
        <v>259</v>
      </c>
      <c r="F9" s="9">
        <v>26.5</v>
      </c>
      <c r="G9" s="9">
        <v>250</v>
      </c>
      <c r="H9" s="9">
        <v>200</v>
      </c>
      <c r="I9" s="9">
        <v>200</v>
      </c>
      <c r="J9" s="9">
        <v>200</v>
      </c>
      <c r="K9" s="9">
        <v>200</v>
      </c>
    </row>
    <row r="10" spans="2:12" ht="17" thickBot="1" x14ac:dyDescent="0.25">
      <c r="B10" s="4" t="s">
        <v>6</v>
      </c>
      <c r="C10" s="24">
        <v>4045</v>
      </c>
      <c r="D10" s="9">
        <v>40.5</v>
      </c>
      <c r="E10" s="9">
        <v>40.5</v>
      </c>
      <c r="F10" s="9">
        <v>0</v>
      </c>
      <c r="G10" s="9">
        <v>100</v>
      </c>
      <c r="H10" s="9">
        <v>40</v>
      </c>
      <c r="I10" s="9">
        <v>40</v>
      </c>
      <c r="J10" s="9">
        <v>40</v>
      </c>
      <c r="K10" s="9">
        <v>40</v>
      </c>
    </row>
    <row r="11" spans="2:12" ht="17" thickBot="1" x14ac:dyDescent="0.25">
      <c r="B11" s="4" t="s">
        <v>7</v>
      </c>
      <c r="C11" s="24"/>
      <c r="D11" s="9"/>
      <c r="E11" s="9"/>
      <c r="F11" s="9"/>
      <c r="G11" s="9"/>
      <c r="H11" s="9"/>
      <c r="I11" s="9"/>
      <c r="J11" s="9"/>
      <c r="K11" s="9"/>
    </row>
    <row r="12" spans="2:12" ht="17" thickBot="1" x14ac:dyDescent="0.25">
      <c r="B12" s="4" t="s">
        <v>8</v>
      </c>
      <c r="C12" s="24">
        <v>4050</v>
      </c>
      <c r="D12" s="9">
        <v>395</v>
      </c>
      <c r="E12" s="9">
        <v>470</v>
      </c>
      <c r="F12" s="9">
        <v>160</v>
      </c>
      <c r="G12" s="9">
        <v>300</v>
      </c>
      <c r="H12" s="9">
        <v>300</v>
      </c>
      <c r="I12" s="9"/>
      <c r="J12" s="9">
        <v>0</v>
      </c>
      <c r="K12" s="9">
        <v>0</v>
      </c>
    </row>
    <row r="13" spans="2:12" ht="65" thickBot="1" x14ac:dyDescent="0.25">
      <c r="B13" s="4" t="s">
        <v>9</v>
      </c>
      <c r="C13" s="24">
        <v>4060</v>
      </c>
      <c r="D13" s="9"/>
      <c r="E13" s="9">
        <v>3250</v>
      </c>
      <c r="F13" s="9">
        <v>100</v>
      </c>
      <c r="G13" s="9">
        <v>0</v>
      </c>
      <c r="H13" s="9">
        <v>0</v>
      </c>
      <c r="I13" s="9"/>
      <c r="J13" s="9"/>
      <c r="K13" s="9">
        <v>2000</v>
      </c>
      <c r="L13" s="58" t="s">
        <v>86</v>
      </c>
    </row>
    <row r="14" spans="2:12" ht="17" thickBot="1" x14ac:dyDescent="0.25">
      <c r="B14" s="4" t="s">
        <v>10</v>
      </c>
      <c r="C14" s="24">
        <v>4080</v>
      </c>
      <c r="D14" s="9">
        <v>230.25</v>
      </c>
      <c r="E14" s="9">
        <v>156.19999999999999</v>
      </c>
      <c r="F14" s="9">
        <v>13</v>
      </c>
      <c r="G14" s="9">
        <v>200</v>
      </c>
      <c r="H14" s="9">
        <v>100</v>
      </c>
      <c r="I14" s="9">
        <v>100</v>
      </c>
      <c r="J14" s="9">
        <v>150</v>
      </c>
      <c r="K14" s="9">
        <v>150</v>
      </c>
    </row>
    <row r="15" spans="2:12" ht="17" thickBot="1" x14ac:dyDescent="0.25">
      <c r="B15" s="4" t="s">
        <v>11</v>
      </c>
      <c r="C15" s="24">
        <v>4090</v>
      </c>
      <c r="D15" s="9">
        <v>262.5</v>
      </c>
      <c r="E15" s="9">
        <v>379.5</v>
      </c>
      <c r="F15" s="9">
        <v>34.5</v>
      </c>
      <c r="G15" s="9">
        <v>400</v>
      </c>
      <c r="H15" s="9">
        <v>200</v>
      </c>
      <c r="I15" s="9">
        <v>300</v>
      </c>
      <c r="J15" s="9">
        <v>300</v>
      </c>
      <c r="K15" s="9">
        <v>300</v>
      </c>
    </row>
    <row r="16" spans="2:12" ht="17" thickBot="1" x14ac:dyDescent="0.25">
      <c r="B16" s="4" t="s">
        <v>12</v>
      </c>
      <c r="C16" s="24">
        <v>4100</v>
      </c>
      <c r="D16" s="9">
        <v>19</v>
      </c>
      <c r="E16" s="9">
        <v>31</v>
      </c>
      <c r="F16" s="9"/>
      <c r="G16" s="9">
        <v>50</v>
      </c>
      <c r="H16" s="9">
        <v>50</v>
      </c>
      <c r="I16" s="9"/>
      <c r="J16" s="9"/>
      <c r="K16" s="9"/>
    </row>
    <row r="17" spans="2:53" ht="17" thickBot="1" x14ac:dyDescent="0.25">
      <c r="B17" s="4" t="s">
        <v>13</v>
      </c>
      <c r="C17" s="24">
        <v>4120</v>
      </c>
      <c r="D17" s="9">
        <v>212.47</v>
      </c>
      <c r="E17" s="9">
        <v>146.85</v>
      </c>
      <c r="F17" s="9">
        <v>20</v>
      </c>
      <c r="G17" s="9">
        <v>200</v>
      </c>
      <c r="H17" s="9">
        <v>150</v>
      </c>
      <c r="I17" s="9">
        <v>200</v>
      </c>
      <c r="J17" s="9">
        <v>200</v>
      </c>
      <c r="K17" s="9">
        <v>200</v>
      </c>
    </row>
    <row r="18" spans="2:53" ht="17" thickBot="1" x14ac:dyDescent="0.25">
      <c r="B18" s="4" t="s">
        <v>14</v>
      </c>
      <c r="C18" s="24">
        <v>4516</v>
      </c>
      <c r="D18" s="9">
        <v>3835</v>
      </c>
      <c r="E18" s="9"/>
      <c r="F18" s="9"/>
      <c r="G18" s="9"/>
      <c r="H18" s="9"/>
      <c r="I18" s="9"/>
      <c r="J18" s="9"/>
      <c r="K18" s="9"/>
    </row>
    <row r="19" spans="2:53" ht="17" thickBot="1" x14ac:dyDescent="0.25">
      <c r="B19" s="4" t="s">
        <v>15</v>
      </c>
      <c r="C19" s="24">
        <v>4530</v>
      </c>
      <c r="D19" s="9"/>
      <c r="E19" s="9">
        <v>3835</v>
      </c>
      <c r="F19" s="9">
        <v>3835</v>
      </c>
      <c r="G19" s="9">
        <v>3835</v>
      </c>
      <c r="H19" s="9">
        <v>0</v>
      </c>
      <c r="I19" s="9">
        <v>3835</v>
      </c>
      <c r="J19" s="9">
        <v>3835</v>
      </c>
      <c r="K19" s="9">
        <v>3835</v>
      </c>
    </row>
    <row r="20" spans="2:53" ht="17" thickBot="1" x14ac:dyDescent="0.25">
      <c r="B20" s="4" t="s">
        <v>16</v>
      </c>
      <c r="C20" s="24">
        <v>4535</v>
      </c>
      <c r="D20" s="9">
        <v>3000</v>
      </c>
      <c r="E20" s="9"/>
      <c r="F20" s="9">
        <v>31500</v>
      </c>
      <c r="G20" s="9"/>
      <c r="H20" s="9">
        <v>0</v>
      </c>
      <c r="I20" s="9"/>
      <c r="J20" s="9"/>
      <c r="K20" s="9"/>
    </row>
    <row r="21" spans="2:53" ht="56" customHeight="1" thickBot="1" x14ac:dyDescent="0.25">
      <c r="B21" s="4" t="s">
        <v>53</v>
      </c>
      <c r="C21" s="24">
        <v>4250</v>
      </c>
      <c r="D21" s="9">
        <v>259.95</v>
      </c>
      <c r="E21" s="9">
        <v>754.68</v>
      </c>
      <c r="F21" s="9">
        <v>1456.21</v>
      </c>
      <c r="G21" s="9"/>
      <c r="H21" s="9"/>
      <c r="I21" s="9">
        <v>500</v>
      </c>
      <c r="J21" s="9">
        <f>170000*0.8%</f>
        <v>1360</v>
      </c>
      <c r="K21" s="33">
        <f>170000*0.8%</f>
        <v>1360</v>
      </c>
      <c r="L21" s="50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2:53" ht="17" thickBot="1" x14ac:dyDescent="0.25">
      <c r="B22" s="4" t="s">
        <v>17</v>
      </c>
      <c r="C22" s="24"/>
      <c r="D22" s="9"/>
      <c r="E22" s="9"/>
      <c r="F22" s="9"/>
      <c r="G22" s="9"/>
      <c r="H22" s="9"/>
      <c r="I22" s="9"/>
      <c r="J22" s="9"/>
      <c r="K22" s="33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2:53" ht="17" thickBot="1" x14ac:dyDescent="0.25">
      <c r="B23" s="5" t="s">
        <v>46</v>
      </c>
      <c r="C23" s="19"/>
      <c r="D23" s="10">
        <f>SUM(D6:D22)</f>
        <v>181486.67</v>
      </c>
      <c r="E23" s="10">
        <f>SUM(E6:E22)</f>
        <v>183018.98</v>
      </c>
      <c r="F23" s="10">
        <f>SUM(F6:F22)</f>
        <v>246357.21</v>
      </c>
      <c r="G23" s="10">
        <f>SUM(G7:G22)</f>
        <v>223137</v>
      </c>
      <c r="H23" s="10">
        <f>SUM(H7:H22)</f>
        <v>210540.29</v>
      </c>
      <c r="I23" s="10">
        <f>SUM(I7:I22)</f>
        <v>195775</v>
      </c>
      <c r="J23" s="10">
        <f>SUM(J7:J22)</f>
        <v>197485</v>
      </c>
      <c r="K23" s="45">
        <f>SUM(K7:K22)</f>
        <v>16685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2:53" ht="16" thickBot="1" x14ac:dyDescent="0.25">
      <c r="B24" s="4"/>
      <c r="C24" s="18"/>
      <c r="D24" s="9"/>
      <c r="E24" s="9"/>
      <c r="F24" s="9"/>
      <c r="G24" s="11"/>
      <c r="H24" s="9"/>
      <c r="I24" s="9"/>
      <c r="J24" s="9"/>
      <c r="K24" s="33"/>
      <c r="L24" s="14"/>
      <c r="M24" s="14"/>
      <c r="N24" s="14"/>
      <c r="O24" s="51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2:53" x14ac:dyDescent="0.2">
      <c r="B25" s="2"/>
      <c r="C25" s="2"/>
      <c r="D25" s="12"/>
      <c r="E25" s="12"/>
      <c r="F25" s="12"/>
      <c r="G25" s="12"/>
      <c r="H25" s="12"/>
      <c r="I25" s="12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2:53" ht="17" thickBot="1" x14ac:dyDescent="0.25">
      <c r="B26" s="2" t="s">
        <v>18</v>
      </c>
      <c r="C26" s="25" t="s">
        <v>56</v>
      </c>
      <c r="D26" s="12"/>
      <c r="E26" s="12"/>
      <c r="F26" s="12"/>
      <c r="G26" s="12"/>
      <c r="H26" s="12"/>
      <c r="I26" s="12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2:53" ht="17" thickBot="1" x14ac:dyDescent="0.25">
      <c r="B27" s="3" t="s">
        <v>19</v>
      </c>
      <c r="C27" s="23">
        <v>5410</v>
      </c>
      <c r="D27" s="8">
        <v>91001.61</v>
      </c>
      <c r="E27" s="8">
        <v>101825.79</v>
      </c>
      <c r="F27" s="8">
        <v>60874</v>
      </c>
      <c r="G27" s="8">
        <v>132327</v>
      </c>
      <c r="H27" s="8">
        <v>110971.05</v>
      </c>
      <c r="I27" s="8">
        <f>82451-14</f>
        <v>82437</v>
      </c>
      <c r="J27" s="37">
        <v>84086</v>
      </c>
      <c r="K27" s="46">
        <v>84086</v>
      </c>
      <c r="L27" s="52"/>
      <c r="M27" s="14"/>
      <c r="N27" s="5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2:53" ht="17" thickBot="1" x14ac:dyDescent="0.25">
      <c r="B28" s="4" t="s">
        <v>20</v>
      </c>
      <c r="C28" s="24">
        <v>5420</v>
      </c>
      <c r="D28" s="9">
        <f>3021.02+11693.88</f>
        <v>14714.9</v>
      </c>
      <c r="E28" s="9">
        <v>18249.89</v>
      </c>
      <c r="F28" s="9">
        <v>10961.91</v>
      </c>
      <c r="G28" s="9">
        <v>31000</v>
      </c>
      <c r="H28" s="9">
        <v>32331</v>
      </c>
      <c r="I28" s="9">
        <v>16263</v>
      </c>
      <c r="J28" s="36">
        <v>17500</v>
      </c>
      <c r="K28" s="47">
        <v>17500</v>
      </c>
      <c r="L28" s="14"/>
      <c r="M28" s="14"/>
      <c r="N28" s="53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2:53" ht="17" thickBot="1" x14ac:dyDescent="0.25">
      <c r="B29" s="4" t="s">
        <v>63</v>
      </c>
      <c r="C29" s="24">
        <v>5735</v>
      </c>
      <c r="D29" s="9"/>
      <c r="E29" s="9"/>
      <c r="F29" s="9">
        <v>618.70000000000005</v>
      </c>
      <c r="G29" s="9"/>
      <c r="H29" s="9">
        <v>500</v>
      </c>
      <c r="I29" s="9">
        <v>950</v>
      </c>
      <c r="J29" s="9">
        <v>1100</v>
      </c>
      <c r="K29" s="33">
        <v>1100</v>
      </c>
      <c r="L29" s="54"/>
      <c r="M29" s="53"/>
      <c r="N29" s="53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2:53" ht="17" thickBot="1" x14ac:dyDescent="0.25">
      <c r="B30" s="4" t="s">
        <v>61</v>
      </c>
      <c r="C30" s="24">
        <v>5710</v>
      </c>
      <c r="D30" s="9">
        <v>60.23</v>
      </c>
      <c r="E30" s="9">
        <v>144.72999999999999</v>
      </c>
      <c r="F30" s="9">
        <v>198.33</v>
      </c>
      <c r="G30" s="9"/>
      <c r="H30" s="9"/>
      <c r="I30" s="9">
        <v>200</v>
      </c>
      <c r="J30" s="9">
        <v>225</v>
      </c>
      <c r="K30" s="33">
        <v>225</v>
      </c>
      <c r="L30" s="14"/>
      <c r="M30" s="14"/>
      <c r="N30" s="53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  <row r="31" spans="2:53" ht="17" thickBot="1" x14ac:dyDescent="0.25">
      <c r="B31" s="4" t="s">
        <v>62</v>
      </c>
      <c r="C31" s="24">
        <v>5730</v>
      </c>
      <c r="D31" s="9"/>
      <c r="E31" s="9"/>
      <c r="F31" s="9">
        <v>263.27999999999997</v>
      </c>
      <c r="G31" s="9"/>
      <c r="H31" s="9">
        <v>1000</v>
      </c>
      <c r="I31" s="9">
        <v>1000</v>
      </c>
      <c r="J31" s="9">
        <v>1000</v>
      </c>
      <c r="K31" s="33">
        <v>1000</v>
      </c>
      <c r="L31" s="14"/>
      <c r="M31" s="14"/>
      <c r="N31" s="53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</row>
    <row r="32" spans="2:53" ht="17" thickBot="1" x14ac:dyDescent="0.25">
      <c r="B32" s="4" t="s">
        <v>21</v>
      </c>
      <c r="C32" s="24">
        <v>5610</v>
      </c>
      <c r="D32" s="9">
        <v>4400.91</v>
      </c>
      <c r="E32" s="9">
        <v>6615.39</v>
      </c>
      <c r="F32" s="9">
        <v>6294.68</v>
      </c>
      <c r="G32" s="9">
        <v>6800</v>
      </c>
      <c r="H32" s="9">
        <v>6800</v>
      </c>
      <c r="I32" s="9">
        <v>9200</v>
      </c>
      <c r="J32" s="9">
        <f>5400+3600</f>
        <v>9000</v>
      </c>
      <c r="K32" s="33">
        <f>5400+3600</f>
        <v>9000</v>
      </c>
      <c r="L32" s="54"/>
      <c r="M32" s="14"/>
      <c r="N32" s="53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</row>
    <row r="33" spans="2:53" ht="17" thickBot="1" x14ac:dyDescent="0.25">
      <c r="B33" s="4" t="s">
        <v>22</v>
      </c>
      <c r="C33" s="24">
        <v>5605</v>
      </c>
      <c r="D33" s="9"/>
      <c r="E33" s="9"/>
      <c r="F33" s="9"/>
      <c r="G33" s="9">
        <v>3000</v>
      </c>
      <c r="H33" s="9">
        <v>3000</v>
      </c>
      <c r="I33" s="9">
        <v>3000</v>
      </c>
      <c r="J33" s="9">
        <v>3000</v>
      </c>
      <c r="K33" s="48">
        <v>0</v>
      </c>
      <c r="L33" s="14"/>
      <c r="M33" s="14"/>
      <c r="N33" s="53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</row>
    <row r="34" spans="2:53" ht="17" thickBot="1" x14ac:dyDescent="0.25">
      <c r="B34" s="4" t="s">
        <v>23</v>
      </c>
      <c r="C34" s="24">
        <v>5615</v>
      </c>
      <c r="D34" s="9"/>
      <c r="E34" s="9">
        <v>1717.08</v>
      </c>
      <c r="F34" s="9">
        <v>3504.4</v>
      </c>
      <c r="G34" s="9">
        <v>3500</v>
      </c>
      <c r="H34" s="9">
        <v>3500</v>
      </c>
      <c r="I34" s="9">
        <v>3500</v>
      </c>
      <c r="J34" s="9">
        <v>3500</v>
      </c>
      <c r="K34" s="33">
        <v>3500</v>
      </c>
      <c r="L34" s="50"/>
      <c r="M34" s="14"/>
      <c r="N34" s="53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</row>
    <row r="35" spans="2:53" ht="17" thickBot="1" x14ac:dyDescent="0.25">
      <c r="B35" s="4" t="s">
        <v>24</v>
      </c>
      <c r="C35" s="24">
        <v>5617</v>
      </c>
      <c r="D35" s="9">
        <v>3052.54</v>
      </c>
      <c r="E35" s="9">
        <v>2554.59</v>
      </c>
      <c r="F35" s="9">
        <v>510.33</v>
      </c>
      <c r="G35" s="9">
        <v>7400</v>
      </c>
      <c r="H35" s="9">
        <v>7900</v>
      </c>
      <c r="I35" s="9">
        <v>4000</v>
      </c>
      <c r="J35" s="9">
        <f>4000+359</f>
        <v>4359</v>
      </c>
      <c r="K35" s="33">
        <f>4000+359</f>
        <v>4359</v>
      </c>
      <c r="L35" s="14"/>
      <c r="M35" s="14"/>
      <c r="N35" s="5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2:53" ht="225.75" customHeight="1" thickBot="1" x14ac:dyDescent="0.25">
      <c r="B36" s="4" t="s">
        <v>25</v>
      </c>
      <c r="C36" s="24">
        <v>5625</v>
      </c>
      <c r="D36" s="9"/>
      <c r="E36" s="9">
        <v>1111.22</v>
      </c>
      <c r="F36" s="9"/>
      <c r="G36" s="9">
        <v>1600</v>
      </c>
      <c r="H36" s="9">
        <v>1600</v>
      </c>
      <c r="I36" s="9">
        <v>1600</v>
      </c>
      <c r="J36" s="28">
        <f>1600+10000</f>
        <v>11600</v>
      </c>
      <c r="K36" s="49">
        <f>1600+10000</f>
        <v>11600</v>
      </c>
      <c r="L36" s="55"/>
      <c r="M36" s="14"/>
      <c r="N36" s="5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</row>
    <row r="37" spans="2:53" ht="17" thickBot="1" x14ac:dyDescent="0.25">
      <c r="B37" s="4" t="s">
        <v>26</v>
      </c>
      <c r="C37" s="24">
        <v>5685</v>
      </c>
      <c r="D37" s="9">
        <v>1461.18</v>
      </c>
      <c r="E37" s="9">
        <v>1461.04</v>
      </c>
      <c r="F37" s="9">
        <v>1555.72</v>
      </c>
      <c r="G37" s="9">
        <v>1700</v>
      </c>
      <c r="H37" s="9">
        <v>1700</v>
      </c>
      <c r="I37" s="9">
        <v>1700</v>
      </c>
      <c r="J37" s="9">
        <v>1700</v>
      </c>
      <c r="K37" s="33">
        <v>1700</v>
      </c>
      <c r="L37" s="14"/>
      <c r="M37" s="14"/>
      <c r="N37" s="53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</row>
    <row r="38" spans="2:53" ht="17" thickBot="1" x14ac:dyDescent="0.25">
      <c r="B38" s="4" t="s">
        <v>27</v>
      </c>
      <c r="C38" s="24">
        <v>5690</v>
      </c>
      <c r="D38" s="9">
        <v>71.400000000000006</v>
      </c>
      <c r="E38" s="9">
        <v>136.77000000000001</v>
      </c>
      <c r="F38" s="9">
        <v>90.71</v>
      </c>
      <c r="G38" s="9">
        <v>100</v>
      </c>
      <c r="H38" s="9">
        <v>200</v>
      </c>
      <c r="I38" s="9">
        <v>200</v>
      </c>
      <c r="J38" s="9">
        <v>200</v>
      </c>
      <c r="K38" s="33">
        <v>200</v>
      </c>
      <c r="L38" s="14"/>
      <c r="M38" s="14"/>
      <c r="N38" s="53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2:53" ht="17" thickBot="1" x14ac:dyDescent="0.25">
      <c r="B39" s="4" t="s">
        <v>28</v>
      </c>
      <c r="C39" s="24">
        <v>5700</v>
      </c>
      <c r="D39" s="9">
        <v>2024.23</v>
      </c>
      <c r="E39" s="9">
        <v>1892.16</v>
      </c>
      <c r="F39" s="9">
        <v>2398.89</v>
      </c>
      <c r="G39" s="9">
        <v>2500</v>
      </c>
      <c r="H39" s="9">
        <v>2500</v>
      </c>
      <c r="I39" s="9">
        <v>2500</v>
      </c>
      <c r="J39" s="9">
        <v>2500</v>
      </c>
      <c r="K39" s="33">
        <v>2500</v>
      </c>
      <c r="L39" s="14"/>
      <c r="M39" s="14"/>
      <c r="N39" s="53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2:53" ht="17" thickBot="1" x14ac:dyDescent="0.25">
      <c r="B40" s="4" t="s">
        <v>54</v>
      </c>
      <c r="C40" s="24">
        <v>5300</v>
      </c>
      <c r="D40" s="9">
        <v>23.76</v>
      </c>
      <c r="E40" s="9">
        <v>422.4</v>
      </c>
      <c r="F40" s="9">
        <v>0</v>
      </c>
      <c r="G40" s="9">
        <v>500</v>
      </c>
      <c r="H40" s="9">
        <v>500</v>
      </c>
      <c r="I40" s="9">
        <v>100</v>
      </c>
      <c r="J40" s="9">
        <v>500</v>
      </c>
      <c r="K40" s="33">
        <v>500</v>
      </c>
      <c r="L40" s="50"/>
      <c r="M40" s="14"/>
      <c r="N40" s="53"/>
      <c r="O40" s="14"/>
      <c r="P40" s="64"/>
      <c r="Q40" s="64"/>
      <c r="R40" s="64"/>
      <c r="S40" s="64"/>
      <c r="T40" s="6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2:53" ht="17" thickBot="1" x14ac:dyDescent="0.25">
      <c r="B41" s="4" t="s">
        <v>65</v>
      </c>
      <c r="C41" s="24">
        <v>5740</v>
      </c>
      <c r="D41" s="9">
        <v>148.37</v>
      </c>
      <c r="E41" s="9">
        <v>601.89</v>
      </c>
      <c r="F41" s="9">
        <v>321</v>
      </c>
      <c r="G41" s="9"/>
      <c r="H41" s="9"/>
      <c r="I41" s="9">
        <v>15000</v>
      </c>
      <c r="J41" s="9">
        <v>25000</v>
      </c>
      <c r="K41" s="48">
        <v>0</v>
      </c>
      <c r="L41" s="56"/>
      <c r="M41" s="14"/>
      <c r="N41" s="53"/>
      <c r="O41" s="14"/>
      <c r="P41" s="64"/>
      <c r="Q41" s="64"/>
      <c r="R41" s="64"/>
      <c r="S41" s="64"/>
      <c r="T41" s="6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2:53" ht="17" thickBot="1" x14ac:dyDescent="0.25">
      <c r="B42" s="4" t="s">
        <v>29</v>
      </c>
      <c r="C42" s="24">
        <v>5760</v>
      </c>
      <c r="D42" s="9"/>
      <c r="E42" s="9"/>
      <c r="F42" s="9"/>
      <c r="G42" s="9"/>
      <c r="H42" s="9"/>
      <c r="I42" s="9"/>
      <c r="J42" s="9"/>
      <c r="K42" s="33"/>
      <c r="L42" s="14"/>
      <c r="M42" s="14"/>
      <c r="N42" s="53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2:53" ht="17" thickBot="1" x14ac:dyDescent="0.25">
      <c r="B43" s="4" t="s">
        <v>30</v>
      </c>
      <c r="C43" s="24">
        <v>5765</v>
      </c>
      <c r="D43" s="9">
        <v>8250</v>
      </c>
      <c r="E43" s="9">
        <v>8250</v>
      </c>
      <c r="F43" s="9">
        <v>8250</v>
      </c>
      <c r="G43" s="9">
        <v>8250</v>
      </c>
      <c r="H43" s="9">
        <v>8250</v>
      </c>
      <c r="I43" s="9">
        <v>8250</v>
      </c>
      <c r="J43" s="9">
        <v>8250</v>
      </c>
      <c r="K43" s="33">
        <v>8250</v>
      </c>
      <c r="L43" s="50"/>
      <c r="M43" s="14"/>
      <c r="N43" s="53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2:53" ht="17" thickBot="1" x14ac:dyDescent="0.25">
      <c r="B44" s="4" t="s">
        <v>31</v>
      </c>
      <c r="C44" s="24">
        <v>5780</v>
      </c>
      <c r="D44" s="9">
        <v>1522.58</v>
      </c>
      <c r="E44" s="9">
        <v>1794.46</v>
      </c>
      <c r="F44" s="9">
        <v>2114.91</v>
      </c>
      <c r="G44" s="9">
        <v>2000</v>
      </c>
      <c r="H44" s="9">
        <v>2000</v>
      </c>
      <c r="I44" s="9">
        <v>3000</v>
      </c>
      <c r="J44" s="9">
        <v>3000</v>
      </c>
      <c r="K44" s="33">
        <v>3000</v>
      </c>
      <c r="L44" s="50"/>
      <c r="M44" s="14"/>
      <c r="N44" s="53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2:53" ht="17" thickBot="1" x14ac:dyDescent="0.25">
      <c r="B45" s="4" t="s">
        <v>32</v>
      </c>
      <c r="C45" s="24">
        <v>5830</v>
      </c>
      <c r="D45" s="9"/>
      <c r="E45" s="9"/>
      <c r="F45" s="9">
        <v>293.48</v>
      </c>
      <c r="G45" s="9">
        <v>1500</v>
      </c>
      <c r="H45" s="9">
        <v>1600</v>
      </c>
      <c r="I45" s="28">
        <v>0</v>
      </c>
      <c r="J45" s="28">
        <v>0</v>
      </c>
      <c r="K45" s="49">
        <v>0</v>
      </c>
      <c r="L45" s="50"/>
      <c r="M45" s="14"/>
      <c r="N45" s="53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2:53" ht="17" thickBot="1" x14ac:dyDescent="0.25">
      <c r="B46" s="4" t="s">
        <v>64</v>
      </c>
      <c r="C46" s="24">
        <v>5835</v>
      </c>
      <c r="D46" s="9">
        <v>1638.86</v>
      </c>
      <c r="E46" s="9">
        <v>1723.26</v>
      </c>
      <c r="F46" s="9">
        <v>1685.92</v>
      </c>
      <c r="G46" s="9">
        <v>1500</v>
      </c>
      <c r="H46" s="9">
        <v>1600</v>
      </c>
      <c r="I46" s="9">
        <v>1600</v>
      </c>
      <c r="J46" s="28">
        <v>1700</v>
      </c>
      <c r="K46" s="49">
        <v>1700</v>
      </c>
      <c r="L46" s="50"/>
      <c r="M46" s="14"/>
      <c r="N46" s="53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2:53" ht="163.5" customHeight="1" thickBot="1" x14ac:dyDescent="0.25">
      <c r="B47" s="4" t="s">
        <v>33</v>
      </c>
      <c r="C47" s="24">
        <v>5836</v>
      </c>
      <c r="D47" s="9">
        <v>912.5</v>
      </c>
      <c r="E47" s="9">
        <v>300</v>
      </c>
      <c r="F47" s="9">
        <v>2126.79</v>
      </c>
      <c r="G47" s="9">
        <v>1500</v>
      </c>
      <c r="H47" s="9">
        <v>1500</v>
      </c>
      <c r="I47" s="9">
        <v>1500</v>
      </c>
      <c r="J47" s="28">
        <v>1500</v>
      </c>
      <c r="K47" s="49">
        <v>1500</v>
      </c>
      <c r="L47" s="54"/>
      <c r="M47" s="57"/>
      <c r="N47" s="53"/>
      <c r="O47" s="57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2:53" ht="17" thickBot="1" x14ac:dyDescent="0.25">
      <c r="B48" s="4" t="s">
        <v>34</v>
      </c>
      <c r="C48" s="24">
        <v>5840</v>
      </c>
      <c r="D48" s="9"/>
      <c r="E48" s="9"/>
      <c r="F48" s="9"/>
      <c r="G48" s="9">
        <v>0</v>
      </c>
      <c r="H48" s="9">
        <v>0</v>
      </c>
      <c r="I48" s="9">
        <v>0</v>
      </c>
      <c r="J48" s="9">
        <v>0</v>
      </c>
      <c r="K48" s="33">
        <v>0</v>
      </c>
      <c r="L48" s="14"/>
      <c r="M48" s="14"/>
      <c r="N48" s="53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2:53" ht="17" thickBot="1" x14ac:dyDescent="0.25">
      <c r="B49" s="4" t="s">
        <v>35</v>
      </c>
      <c r="C49" s="24">
        <v>5845</v>
      </c>
      <c r="D49" s="9">
        <v>839.43</v>
      </c>
      <c r="E49" s="9">
        <v>906.47</v>
      </c>
      <c r="F49" s="9">
        <v>601.15</v>
      </c>
      <c r="G49" s="9">
        <v>660</v>
      </c>
      <c r="H49" s="9">
        <v>660</v>
      </c>
      <c r="I49" s="9">
        <v>660</v>
      </c>
      <c r="J49" s="9">
        <v>1000</v>
      </c>
      <c r="K49" s="33">
        <v>1000</v>
      </c>
      <c r="L49" s="54"/>
      <c r="M49" s="14"/>
      <c r="N49" s="53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2:53" ht="17" thickBot="1" x14ac:dyDescent="0.25">
      <c r="B50" s="4" t="s">
        <v>36</v>
      </c>
      <c r="C50" s="24">
        <v>5847</v>
      </c>
      <c r="D50" s="9">
        <v>50</v>
      </c>
      <c r="E50" s="9">
        <v>50</v>
      </c>
      <c r="F50" s="9">
        <v>50</v>
      </c>
      <c r="G50" s="9">
        <v>100</v>
      </c>
      <c r="H50" s="9">
        <v>100</v>
      </c>
      <c r="I50" s="9">
        <v>100</v>
      </c>
      <c r="J50" s="9">
        <v>100</v>
      </c>
      <c r="K50" s="33">
        <v>100</v>
      </c>
      <c r="L50" s="50"/>
      <c r="M50" s="14"/>
      <c r="N50" s="53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2:53" ht="17" thickBot="1" x14ac:dyDescent="0.25">
      <c r="B51" s="4" t="s">
        <v>37</v>
      </c>
      <c r="C51" s="24">
        <v>5850</v>
      </c>
      <c r="D51" s="9">
        <v>8261.0499999999993</v>
      </c>
      <c r="E51" s="9">
        <v>7424.53</v>
      </c>
      <c r="F51" s="9">
        <v>7354.22</v>
      </c>
      <c r="G51" s="9">
        <v>8000</v>
      </c>
      <c r="H51" s="9">
        <v>8000</v>
      </c>
      <c r="I51" s="9">
        <v>10000</v>
      </c>
      <c r="J51" s="9">
        <v>10000</v>
      </c>
      <c r="K51" s="33">
        <v>10000</v>
      </c>
      <c r="L51" s="14"/>
      <c r="M51" s="14"/>
      <c r="N51" s="53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2:53" ht="17" thickBot="1" x14ac:dyDescent="0.25">
      <c r="B52" s="4" t="s">
        <v>38</v>
      </c>
      <c r="C52" s="24">
        <v>5855</v>
      </c>
      <c r="D52" s="9">
        <v>63</v>
      </c>
      <c r="E52" s="9">
        <v>1001.19</v>
      </c>
      <c r="F52" s="9">
        <v>617.59</v>
      </c>
      <c r="G52" s="9">
        <v>4000</v>
      </c>
      <c r="H52" s="9">
        <v>4000</v>
      </c>
      <c r="I52" s="9">
        <v>4000</v>
      </c>
      <c r="J52" s="9">
        <v>1000</v>
      </c>
      <c r="K52" s="33">
        <v>1000</v>
      </c>
      <c r="L52" s="54"/>
      <c r="M52" s="14"/>
      <c r="N52" s="53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2:53" ht="17" thickBot="1" x14ac:dyDescent="0.25">
      <c r="B53" s="4" t="s">
        <v>57</v>
      </c>
      <c r="C53" s="24">
        <v>5720</v>
      </c>
      <c r="D53" s="9"/>
      <c r="E53" s="9">
        <v>64.319999999999993</v>
      </c>
      <c r="F53" s="9">
        <v>28.91</v>
      </c>
      <c r="G53" s="9"/>
      <c r="H53" s="9"/>
      <c r="I53" s="9">
        <v>65</v>
      </c>
      <c r="J53" s="9">
        <v>65</v>
      </c>
      <c r="K53" s="33">
        <v>65</v>
      </c>
      <c r="L53" s="50"/>
      <c r="M53" s="14"/>
      <c r="N53" s="53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2:53" ht="17" thickBot="1" x14ac:dyDescent="0.25">
      <c r="B54" s="4" t="s">
        <v>70</v>
      </c>
      <c r="C54" s="24">
        <v>5860</v>
      </c>
      <c r="D54" s="9"/>
      <c r="E54" s="9"/>
      <c r="F54" s="9">
        <v>99.11</v>
      </c>
      <c r="G54" s="9"/>
      <c r="H54" s="9"/>
      <c r="I54" s="9"/>
      <c r="J54" s="9"/>
      <c r="K54" s="33"/>
      <c r="L54" s="50"/>
      <c r="M54" s="14"/>
      <c r="N54" s="53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2:53" ht="17" thickBot="1" x14ac:dyDescent="0.25">
      <c r="B55" s="4" t="s">
        <v>39</v>
      </c>
      <c r="C55" s="24">
        <v>5865</v>
      </c>
      <c r="D55" s="9"/>
      <c r="E55" s="9">
        <v>526.5</v>
      </c>
      <c r="F55" s="9">
        <v>360</v>
      </c>
      <c r="G55" s="9">
        <v>2000</v>
      </c>
      <c r="H55" s="9">
        <v>2000</v>
      </c>
      <c r="I55" s="9">
        <v>1000</v>
      </c>
      <c r="J55" s="9">
        <v>1200</v>
      </c>
      <c r="K55" s="33">
        <v>1200</v>
      </c>
      <c r="L55" s="14"/>
      <c r="M55" s="14"/>
      <c r="N55" s="53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2:53" ht="17" thickBot="1" x14ac:dyDescent="0.25">
      <c r="B56" s="4" t="s">
        <v>40</v>
      </c>
      <c r="C56" s="24">
        <v>5885</v>
      </c>
      <c r="D56" s="9">
        <v>355.87</v>
      </c>
      <c r="E56" s="9"/>
      <c r="F56" s="9">
        <v>1598.67</v>
      </c>
      <c r="G56" s="9">
        <v>500</v>
      </c>
      <c r="H56" s="9">
        <v>1500</v>
      </c>
      <c r="I56" s="9">
        <v>500</v>
      </c>
      <c r="J56" s="9">
        <v>1000</v>
      </c>
      <c r="K56" s="33">
        <v>1000</v>
      </c>
      <c r="L56" s="14"/>
      <c r="M56" s="14"/>
      <c r="N56" s="53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2:53" ht="17" thickBot="1" x14ac:dyDescent="0.25">
      <c r="B57" s="4" t="s">
        <v>69</v>
      </c>
      <c r="C57" s="24">
        <v>5897</v>
      </c>
      <c r="D57" s="9">
        <v>897.34</v>
      </c>
      <c r="E57" s="9">
        <v>978.96</v>
      </c>
      <c r="F57" s="9">
        <f>1050+92</f>
        <v>1142</v>
      </c>
      <c r="G57" s="9">
        <v>1200</v>
      </c>
      <c r="H57" s="9">
        <v>1200</v>
      </c>
      <c r="I57" s="9">
        <v>1200</v>
      </c>
      <c r="J57" s="9">
        <v>1200</v>
      </c>
      <c r="K57" s="33">
        <v>1200</v>
      </c>
      <c r="L57" s="14"/>
      <c r="M57" s="14"/>
      <c r="N57" s="53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</row>
    <row r="58" spans="2:53" ht="124.5" customHeight="1" thickBot="1" x14ac:dyDescent="0.25">
      <c r="B58" s="4" t="s">
        <v>41</v>
      </c>
      <c r="C58" s="24">
        <v>5898</v>
      </c>
      <c r="D58" s="9">
        <v>1520.3</v>
      </c>
      <c r="E58" s="9">
        <v>1461.12</v>
      </c>
      <c r="F58" s="9">
        <v>1721.12</v>
      </c>
      <c r="G58" s="9">
        <v>1500</v>
      </c>
      <c r="H58" s="9">
        <v>1500</v>
      </c>
      <c r="I58" s="9">
        <v>2200</v>
      </c>
      <c r="J58" s="9">
        <v>2200</v>
      </c>
      <c r="K58" s="33">
        <v>2200</v>
      </c>
      <c r="L58" s="54"/>
      <c r="M58" s="14"/>
      <c r="N58" s="53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  <row r="59" spans="2:53" ht="17" thickBot="1" x14ac:dyDescent="0.25">
      <c r="B59" s="5" t="s">
        <v>79</v>
      </c>
      <c r="C59" s="24"/>
      <c r="D59" s="9"/>
      <c r="E59" s="9">
        <v>0</v>
      </c>
      <c r="F59" s="9"/>
      <c r="G59" s="9"/>
      <c r="H59" s="10">
        <f t="shared" ref="H59:I59" si="0">SUM(H27:H58)</f>
        <v>206412.05</v>
      </c>
      <c r="I59" s="10">
        <f t="shared" si="0"/>
        <v>175725</v>
      </c>
      <c r="J59" s="10">
        <f>SUM(J27:J58)</f>
        <v>197485</v>
      </c>
      <c r="K59" s="45">
        <f>SUM(K27:K58)</f>
        <v>169485</v>
      </c>
      <c r="L59" s="14"/>
      <c r="M59" s="14"/>
      <c r="N59" s="53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2:53" ht="17" thickBot="1" x14ac:dyDescent="0.25">
      <c r="B60" s="5" t="s">
        <v>80</v>
      </c>
      <c r="C60" s="24">
        <v>5899</v>
      </c>
      <c r="D60" s="10"/>
      <c r="E60" s="10">
        <v>0</v>
      </c>
      <c r="F60" s="10"/>
      <c r="G60" s="10"/>
      <c r="H60" s="10">
        <v>4128.24</v>
      </c>
      <c r="I60" s="10">
        <v>20050</v>
      </c>
      <c r="J60" s="10"/>
      <c r="K60" s="45"/>
      <c r="L60" s="14"/>
      <c r="M60" s="14"/>
      <c r="N60" s="53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</row>
    <row r="61" spans="2:53" ht="17" thickBot="1" x14ac:dyDescent="0.25">
      <c r="B61" s="4" t="s">
        <v>58</v>
      </c>
      <c r="C61" s="24">
        <v>5900</v>
      </c>
      <c r="D61" s="9">
        <v>2190.4299999999998</v>
      </c>
      <c r="E61" s="9">
        <v>1219.07</v>
      </c>
      <c r="F61" s="9">
        <v>1030.82</v>
      </c>
      <c r="G61" s="9"/>
      <c r="H61" s="9"/>
      <c r="I61" s="9"/>
      <c r="J61" s="9"/>
      <c r="K61" s="33"/>
      <c r="L61" s="14"/>
      <c r="M61" s="14"/>
      <c r="N61" s="53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</row>
    <row r="62" spans="2:53" ht="17" thickBot="1" x14ac:dyDescent="0.25">
      <c r="B62" s="4" t="s">
        <v>59</v>
      </c>
      <c r="C62" s="24">
        <v>5905</v>
      </c>
      <c r="D62" s="9">
        <v>6300</v>
      </c>
      <c r="E62" s="9">
        <v>6300</v>
      </c>
      <c r="F62" s="9">
        <v>6790.18</v>
      </c>
      <c r="G62" s="9"/>
      <c r="H62" s="9"/>
      <c r="I62" s="9"/>
      <c r="J62" s="9"/>
      <c r="K62" s="33"/>
      <c r="L62" s="14"/>
      <c r="M62" s="14"/>
      <c r="N62" s="53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</row>
    <row r="63" spans="2:53" ht="17" thickBot="1" x14ac:dyDescent="0.25">
      <c r="B63" s="4" t="s">
        <v>60</v>
      </c>
      <c r="C63" s="24">
        <v>5910</v>
      </c>
      <c r="D63" s="9">
        <v>1253.67</v>
      </c>
      <c r="E63" s="9">
        <v>473.39</v>
      </c>
      <c r="F63" s="9">
        <v>1599.59</v>
      </c>
      <c r="G63" s="9"/>
      <c r="H63" s="9"/>
      <c r="I63" s="9"/>
      <c r="J63" s="9"/>
      <c r="K63" s="33"/>
      <c r="L63" s="14"/>
      <c r="M63" s="14"/>
      <c r="N63" s="53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spans="2:53" ht="16" thickBot="1" x14ac:dyDescent="0.25">
      <c r="B64" s="13" t="s">
        <v>81</v>
      </c>
      <c r="C64" s="20"/>
      <c r="D64" s="10">
        <f>SUM(D27:D63)</f>
        <v>151014.15999999995</v>
      </c>
      <c r="E64" s="10">
        <f>SUM(E27:E63)</f>
        <v>169206.22000000003</v>
      </c>
      <c r="F64" s="10">
        <f>SUM(F26:F63)</f>
        <v>125056.40999999997</v>
      </c>
      <c r="G64" s="10">
        <f>SUM(G27:G61)</f>
        <v>223137</v>
      </c>
      <c r="H64" s="10">
        <f t="shared" ref="H64:I64" si="1">+H59+H60</f>
        <v>210540.28999999998</v>
      </c>
      <c r="I64" s="10">
        <f t="shared" si="1"/>
        <v>195775</v>
      </c>
      <c r="J64" s="10">
        <f>+J59+J60</f>
        <v>197485</v>
      </c>
      <c r="K64" s="10">
        <f>+K59+K60</f>
        <v>169485</v>
      </c>
      <c r="L64" s="39"/>
      <c r="N64" s="39"/>
    </row>
    <row r="65" spans="1:14" ht="16" thickBot="1" x14ac:dyDescent="0.25">
      <c r="B65" s="13"/>
      <c r="C65" s="20"/>
      <c r="D65" s="9"/>
      <c r="E65" s="9"/>
      <c r="F65" s="9"/>
      <c r="G65" s="9"/>
      <c r="H65" s="9"/>
      <c r="I65" s="9"/>
      <c r="J65" s="9"/>
      <c r="K65" s="9"/>
      <c r="N65" s="39"/>
    </row>
    <row r="66" spans="1:14" ht="16" thickBot="1" x14ac:dyDescent="0.25">
      <c r="B66" s="13" t="s">
        <v>47</v>
      </c>
      <c r="C66" s="13"/>
      <c r="D66" s="26">
        <f t="shared" ref="D66:J66" si="2">+D23-D64</f>
        <v>30472.510000000068</v>
      </c>
      <c r="E66" s="27">
        <f t="shared" si="2"/>
        <v>13812.75999999998</v>
      </c>
      <c r="F66" s="27">
        <f t="shared" si="2"/>
        <v>121300.80000000002</v>
      </c>
      <c r="G66" s="8">
        <f t="shared" si="2"/>
        <v>0</v>
      </c>
      <c r="H66" s="8">
        <f t="shared" si="2"/>
        <v>0</v>
      </c>
      <c r="I66" s="31">
        <f t="shared" si="2"/>
        <v>0</v>
      </c>
      <c r="J66" s="31">
        <f t="shared" si="2"/>
        <v>0</v>
      </c>
      <c r="K66" s="60">
        <f t="shared" ref="K66" si="3">+K23-K64</f>
        <v>-152800</v>
      </c>
      <c r="L66" t="s">
        <v>67</v>
      </c>
      <c r="N66" s="39"/>
    </row>
    <row r="67" spans="1:14" ht="16" thickBot="1" x14ac:dyDescent="0.25">
      <c r="A67" s="14"/>
      <c r="B67" s="15"/>
      <c r="C67" s="15"/>
      <c r="D67" s="16"/>
      <c r="E67" s="16"/>
      <c r="F67" s="16"/>
      <c r="G67" s="16"/>
      <c r="H67" s="16"/>
      <c r="I67" s="35" t="s">
        <v>52</v>
      </c>
      <c r="J67" s="14"/>
      <c r="K67" s="61"/>
      <c r="L67" s="39"/>
    </row>
    <row r="68" spans="1:14" ht="33" thickBot="1" x14ac:dyDescent="0.25">
      <c r="A68" s="14"/>
      <c r="B68" s="15"/>
      <c r="C68" s="15"/>
      <c r="D68" s="16"/>
      <c r="E68" s="16"/>
      <c r="F68" s="16"/>
      <c r="G68" s="16"/>
      <c r="H68" s="16"/>
      <c r="I68" s="43"/>
      <c r="J68" s="14"/>
      <c r="K68" s="62">
        <v>-1049</v>
      </c>
      <c r="L68" s="44" t="s">
        <v>82</v>
      </c>
    </row>
    <row r="69" spans="1:14" ht="65" thickBot="1" x14ac:dyDescent="0.25">
      <c r="A69" s="14"/>
      <c r="B69" s="15"/>
      <c r="C69" s="15"/>
      <c r="D69" s="16"/>
      <c r="E69" s="16"/>
      <c r="F69" s="16"/>
      <c r="G69" s="16"/>
      <c r="H69" s="16"/>
      <c r="I69" s="43"/>
      <c r="J69" s="14"/>
      <c r="K69" s="63">
        <f>39477+35000+100010</f>
        <v>174487</v>
      </c>
      <c r="L69" s="44" t="s">
        <v>87</v>
      </c>
    </row>
    <row r="70" spans="1:14" ht="33" thickBot="1" x14ac:dyDescent="0.25">
      <c r="A70" s="14"/>
      <c r="B70" s="15"/>
      <c r="C70" s="15"/>
      <c r="D70" s="16"/>
      <c r="E70" s="16"/>
      <c r="F70" s="16"/>
      <c r="G70" s="16"/>
      <c r="H70" s="16"/>
      <c r="I70" s="43"/>
      <c r="J70" s="14"/>
      <c r="K70" s="63">
        <v>-65000</v>
      </c>
      <c r="L70" s="44" t="s">
        <v>88</v>
      </c>
    </row>
    <row r="71" spans="1:14" ht="65" thickBot="1" x14ac:dyDescent="0.25">
      <c r="A71" s="14"/>
      <c r="B71" s="15"/>
      <c r="C71" s="15"/>
      <c r="D71" s="16"/>
      <c r="E71" s="16"/>
      <c r="F71" s="16"/>
      <c r="G71" s="16"/>
      <c r="H71" s="16"/>
      <c r="I71" s="43"/>
      <c r="J71" s="14"/>
      <c r="K71" s="59">
        <f>+K66+K68+K69+K70</f>
        <v>-44362</v>
      </c>
      <c r="L71" s="44" t="s">
        <v>89</v>
      </c>
    </row>
    <row r="72" spans="1:14" ht="15" customHeight="1" x14ac:dyDescent="0.2">
      <c r="A72" s="14"/>
      <c r="B72" s="65" t="s">
        <v>85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</row>
    <row r="73" spans="1:14" ht="16" thickBot="1" x14ac:dyDescent="0.25">
      <c r="B73" s="15" t="s">
        <v>48</v>
      </c>
      <c r="C73" s="15"/>
      <c r="D73" s="16"/>
      <c r="E73" s="16"/>
      <c r="F73" s="16"/>
      <c r="G73" s="16"/>
      <c r="H73" s="16"/>
      <c r="I73" s="16"/>
      <c r="J73" s="14"/>
      <c r="K73" s="42"/>
    </row>
    <row r="74" spans="1:14" ht="16" thickBot="1" x14ac:dyDescent="0.25">
      <c r="B74" s="13" t="s">
        <v>76</v>
      </c>
      <c r="C74" s="21"/>
      <c r="D74" s="8"/>
      <c r="E74" s="8"/>
      <c r="F74" s="8"/>
      <c r="G74" s="8"/>
      <c r="H74" s="8"/>
      <c r="I74" s="8"/>
      <c r="J74" s="38">
        <v>40000</v>
      </c>
      <c r="K74" s="38">
        <v>40000</v>
      </c>
    </row>
    <row r="75" spans="1:14" ht="16" thickBot="1" x14ac:dyDescent="0.25">
      <c r="B75" s="13" t="s">
        <v>77</v>
      </c>
      <c r="C75" s="20"/>
      <c r="D75" s="9"/>
      <c r="E75" s="9"/>
      <c r="F75" s="9"/>
      <c r="G75" s="9"/>
      <c r="H75" s="9"/>
      <c r="I75" s="8"/>
      <c r="J75" s="38">
        <v>10000</v>
      </c>
      <c r="K75" s="38">
        <v>10000</v>
      </c>
    </row>
    <row r="76" spans="1:14" ht="16" thickBot="1" x14ac:dyDescent="0.25">
      <c r="B76" s="13" t="s">
        <v>71</v>
      </c>
      <c r="C76" s="20"/>
      <c r="D76" s="9"/>
      <c r="E76" s="9"/>
      <c r="F76" s="9"/>
      <c r="G76" s="9"/>
      <c r="H76" s="9"/>
      <c r="I76" s="8"/>
      <c r="J76" s="38">
        <v>1000</v>
      </c>
      <c r="K76" s="38">
        <v>1000</v>
      </c>
    </row>
    <row r="77" spans="1:14" ht="33" thickBot="1" x14ac:dyDescent="0.25">
      <c r="B77" s="30" t="s">
        <v>66</v>
      </c>
      <c r="C77" s="20"/>
      <c r="D77" s="9"/>
      <c r="E77" s="9"/>
      <c r="F77" s="9"/>
      <c r="G77" s="9"/>
      <c r="H77" s="9"/>
      <c r="I77" s="8"/>
      <c r="J77" s="38">
        <v>10000</v>
      </c>
      <c r="K77" s="38">
        <v>10000</v>
      </c>
    </row>
    <row r="78" spans="1:14" ht="33" thickBot="1" x14ac:dyDescent="0.25">
      <c r="B78" s="30" t="s">
        <v>72</v>
      </c>
      <c r="C78" s="20"/>
      <c r="D78" s="9"/>
      <c r="E78" s="9"/>
      <c r="F78" s="9"/>
      <c r="G78" s="9"/>
      <c r="H78" s="9"/>
      <c r="I78" s="8"/>
      <c r="J78" s="38">
        <v>13000</v>
      </c>
      <c r="K78" s="38">
        <v>13000</v>
      </c>
    </row>
    <row r="79" spans="1:14" ht="17" thickBot="1" x14ac:dyDescent="0.25">
      <c r="B79" s="30" t="s">
        <v>73</v>
      </c>
      <c r="C79" s="20"/>
      <c r="D79" s="9"/>
      <c r="E79" s="9"/>
      <c r="F79" s="9"/>
      <c r="G79" s="9"/>
      <c r="H79" s="9"/>
      <c r="I79" s="8"/>
      <c r="J79" s="38">
        <v>2000</v>
      </c>
      <c r="K79" s="38">
        <v>2000</v>
      </c>
    </row>
    <row r="80" spans="1:14" ht="17" thickBot="1" x14ac:dyDescent="0.25">
      <c r="B80" s="30" t="s">
        <v>74</v>
      </c>
      <c r="C80" s="20"/>
      <c r="D80" s="9"/>
      <c r="E80" s="9"/>
      <c r="F80" s="9"/>
      <c r="G80" s="9"/>
      <c r="H80" s="9"/>
      <c r="I80" s="9"/>
      <c r="J80" s="38">
        <v>3000</v>
      </c>
      <c r="K80" s="38">
        <v>3000</v>
      </c>
    </row>
    <row r="81" spans="2:11" ht="17" thickBot="1" x14ac:dyDescent="0.25">
      <c r="B81" s="30" t="s">
        <v>75</v>
      </c>
      <c r="C81" s="20"/>
      <c r="D81" s="9"/>
      <c r="E81" s="9"/>
      <c r="F81" s="9"/>
      <c r="G81" s="9"/>
      <c r="H81" s="9"/>
      <c r="I81" s="9"/>
      <c r="J81" s="38">
        <f>1500*25</f>
        <v>37500</v>
      </c>
      <c r="K81" s="38">
        <f>1500*25</f>
        <v>37500</v>
      </c>
    </row>
    <row r="82" spans="2:11" ht="17" thickBot="1" x14ac:dyDescent="0.25">
      <c r="B82" s="30" t="s">
        <v>78</v>
      </c>
      <c r="C82" s="20"/>
      <c r="D82" s="9"/>
      <c r="E82" s="9"/>
      <c r="F82" s="9"/>
      <c r="G82" s="9"/>
      <c r="H82" s="9"/>
      <c r="I82" s="9"/>
      <c r="J82" s="38">
        <v>25000</v>
      </c>
      <c r="K82" s="38">
        <v>25000</v>
      </c>
    </row>
    <row r="83" spans="2:11" ht="16" thickBot="1" x14ac:dyDescent="0.25">
      <c r="B83" s="30"/>
      <c r="C83" s="20"/>
      <c r="D83" s="9"/>
      <c r="E83" s="9"/>
      <c r="F83" s="9"/>
      <c r="G83" s="9"/>
      <c r="H83" s="9"/>
      <c r="I83" s="32"/>
      <c r="J83" s="40"/>
      <c r="K83" s="40"/>
    </row>
    <row r="84" spans="2:11" ht="16" thickBot="1" x14ac:dyDescent="0.25">
      <c r="B84" s="30"/>
      <c r="C84" s="20"/>
      <c r="D84" s="9"/>
      <c r="E84" s="9"/>
      <c r="F84" s="9"/>
      <c r="G84" s="9"/>
      <c r="H84" s="9"/>
      <c r="I84" s="32"/>
      <c r="J84" s="40"/>
      <c r="K84" s="40"/>
    </row>
    <row r="85" spans="2:11" ht="16" thickBot="1" x14ac:dyDescent="0.25">
      <c r="B85" s="30"/>
      <c r="C85" s="20"/>
      <c r="D85" s="9"/>
      <c r="E85" s="9"/>
      <c r="F85" s="9"/>
      <c r="G85" s="9"/>
      <c r="H85" s="9"/>
      <c r="I85" s="32"/>
      <c r="J85" s="40"/>
      <c r="K85" s="40"/>
    </row>
    <row r="86" spans="2:11" ht="16" thickBot="1" x14ac:dyDescent="0.25">
      <c r="B86" s="13"/>
      <c r="C86" s="20"/>
      <c r="D86" s="9"/>
      <c r="E86" s="9"/>
      <c r="F86" s="9"/>
      <c r="G86" s="9"/>
      <c r="H86" s="9"/>
      <c r="I86" s="32"/>
      <c r="J86" s="34"/>
      <c r="K86" s="34"/>
    </row>
    <row r="87" spans="2:11" ht="16" thickBot="1" x14ac:dyDescent="0.25">
      <c r="B87" s="13" t="s">
        <v>49</v>
      </c>
      <c r="C87" s="20"/>
      <c r="D87" s="9"/>
      <c r="E87" s="9"/>
      <c r="F87" s="9"/>
      <c r="G87" s="9"/>
      <c r="H87" s="9"/>
      <c r="I87" s="38">
        <f>SUM(I74:I86)</f>
        <v>0</v>
      </c>
      <c r="J87" s="38">
        <f>SUM(J74:J86)</f>
        <v>141500</v>
      </c>
      <c r="K87" s="38">
        <f>SUM(K74:K86)</f>
        <v>141500</v>
      </c>
    </row>
    <row r="88" spans="2:11" ht="16" thickBot="1" x14ac:dyDescent="0.25">
      <c r="B88" s="13"/>
      <c r="C88" s="20"/>
      <c r="D88" s="9"/>
      <c r="E88" s="9"/>
      <c r="F88" s="9"/>
      <c r="G88" s="9"/>
      <c r="H88" s="9"/>
      <c r="I88" s="33"/>
      <c r="J88" s="34"/>
      <c r="K88" s="34"/>
    </row>
    <row r="89" spans="2:11" ht="20.75" customHeight="1" thickBot="1" x14ac:dyDescent="0.25">
      <c r="B89" s="13" t="s">
        <v>50</v>
      </c>
      <c r="C89" s="29">
        <v>3012</v>
      </c>
      <c r="D89" s="9"/>
      <c r="E89" s="9"/>
      <c r="F89" s="9"/>
      <c r="G89" s="9"/>
      <c r="H89" s="9"/>
      <c r="I89" s="33">
        <v>0</v>
      </c>
      <c r="J89" s="34">
        <v>0</v>
      </c>
      <c r="K89" s="34">
        <v>0</v>
      </c>
    </row>
    <row r="90" spans="2:11" ht="16" thickBot="1" x14ac:dyDescent="0.25">
      <c r="B90" s="13"/>
      <c r="C90" s="20"/>
      <c r="D90" s="9"/>
      <c r="E90" s="9"/>
      <c r="F90" s="9"/>
      <c r="G90" s="9"/>
      <c r="H90" s="9"/>
      <c r="I90" s="33"/>
      <c r="J90" s="34"/>
      <c r="K90" s="34"/>
    </row>
    <row r="91" spans="2:11" ht="16" thickBot="1" x14ac:dyDescent="0.25">
      <c r="B91" s="13" t="s">
        <v>51</v>
      </c>
      <c r="C91" s="20"/>
      <c r="D91" s="9"/>
      <c r="E91" s="9"/>
      <c r="F91" s="9"/>
      <c r="G91" s="9"/>
      <c r="H91" s="9"/>
      <c r="I91" s="33"/>
      <c r="J91" s="33">
        <f>+J87+J89-J60</f>
        <v>141500</v>
      </c>
      <c r="K91" s="33">
        <f>+K87+K89-K60</f>
        <v>141500</v>
      </c>
    </row>
    <row r="92" spans="2:11" x14ac:dyDescent="0.2">
      <c r="J92" s="17"/>
      <c r="K92" s="17"/>
    </row>
  </sheetData>
  <mergeCells count="2">
    <mergeCell ref="P40:T41"/>
    <mergeCell ref="B72:L72"/>
  </mergeCells>
  <phoneticPr fontId="4" type="noConversion"/>
  <pageMargins left="0.25" right="0.25" top="0.75" bottom="0.75" header="0.3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Desjardins-Bergeron</dc:creator>
  <cp:lastModifiedBy>Microsoft Office User</cp:lastModifiedBy>
  <cp:lastPrinted>2022-04-21T18:33:45Z</cp:lastPrinted>
  <dcterms:created xsi:type="dcterms:W3CDTF">2020-09-15T11:25:26Z</dcterms:created>
  <dcterms:modified xsi:type="dcterms:W3CDTF">2022-04-21T19:15:33Z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